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720" windowWidth="11310" windowHeight="5970" tabRatio="849" activeTab="0"/>
  </bookViews>
  <sheets>
    <sheet name="FICHE ALLURES COURSE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<sst xmlns="http://schemas.openxmlformats.org/spreadsheetml/2006/main" count="58" uniqueCount="37">
  <si>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VMA( en Km/h)</t>
  </si>
  <si>
    <t>VMA (au1000m)</t>
  </si>
  <si>
    <t>intensité</t>
  </si>
  <si>
    <t>%VMA</t>
  </si>
  <si>
    <t>Km/h</t>
  </si>
  <si>
    <t>sur1000m</t>
  </si>
  <si>
    <t>C1</t>
  </si>
  <si>
    <t>C2</t>
  </si>
  <si>
    <t>C3</t>
  </si>
  <si>
    <t>C4</t>
  </si>
  <si>
    <t>C5</t>
  </si>
  <si>
    <t>C6</t>
  </si>
  <si>
    <t>C7</t>
  </si>
  <si>
    <t>800m</t>
  </si>
  <si>
    <t>600m</t>
  </si>
  <si>
    <t>400m</t>
  </si>
  <si>
    <t>200m</t>
  </si>
  <si>
    <t>FC Max</t>
  </si>
  <si>
    <t>Dist.(m) / 30 sec.</t>
  </si>
  <si>
    <r>
      <t xml:space="preserve">£ </t>
    </r>
    <r>
      <rPr>
        <b/>
        <sz val="9"/>
        <rFont val="Arial"/>
        <family val="2"/>
      </rPr>
      <t>65%</t>
    </r>
  </si>
  <si>
    <r>
      <t xml:space="preserve">£ </t>
    </r>
    <r>
      <rPr>
        <b/>
        <sz val="9"/>
        <rFont val="Arial"/>
        <family val="2"/>
      </rPr>
      <t>75%</t>
    </r>
  </si>
  <si>
    <r>
      <t>£ 8</t>
    </r>
    <r>
      <rPr>
        <b/>
        <sz val="9"/>
        <rFont val="Arial"/>
        <family val="2"/>
      </rPr>
      <t>5%</t>
    </r>
  </si>
  <si>
    <r>
      <t>£ 90</t>
    </r>
    <r>
      <rPr>
        <b/>
        <sz val="9"/>
        <rFont val="Arial"/>
        <family val="2"/>
      </rPr>
      <t>%</t>
    </r>
  </si>
  <si>
    <r>
      <t>£ 95</t>
    </r>
    <r>
      <rPr>
        <b/>
        <sz val="9"/>
        <rFont val="Arial"/>
        <family val="2"/>
      </rPr>
      <t>%</t>
    </r>
  </si>
  <si>
    <r>
      <t>£ 100</t>
    </r>
    <r>
      <rPr>
        <b/>
        <sz val="9"/>
        <rFont val="Arial"/>
        <family val="2"/>
      </rPr>
      <t>%</t>
    </r>
  </si>
  <si>
    <r>
      <t>£ 110</t>
    </r>
    <r>
      <rPr>
        <b/>
        <sz val="9"/>
        <rFont val="Arial"/>
        <family val="2"/>
      </rPr>
      <t>%</t>
    </r>
  </si>
  <si>
    <t xml:space="preserve"> 250m</t>
  </si>
  <si>
    <t>300m</t>
  </si>
  <si>
    <t>500m</t>
  </si>
  <si>
    <t>F.C de Travail maxi.</t>
  </si>
  <si>
    <t>1500m</t>
  </si>
  <si>
    <t xml:space="preserve"> 2000m</t>
  </si>
  <si>
    <t>2400m</t>
  </si>
  <si>
    <t>3000m</t>
  </si>
  <si>
    <t>3600m</t>
  </si>
  <si>
    <t>4000m</t>
  </si>
  <si>
    <t>5000m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</si>
</sst>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00"/>
    <numFmt numFmtId="175" formatCode="0.00000"/>
    <numFmt numFmtId="176" formatCode="0.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u val="single"/>
      <sz val="9"/>
      <name val="Arial"/>
      <family val="2"/>
    </font>
    <font>
      <b/>
      <sz val="7"/>
      <name val="Arial"/>
      <family val="2"/>
    </font>
    <font>
      <b/>
      <sz val="9"/>
      <name val="Symbol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b/>
      <sz val="10"/>
      <name val="Lucida Console"/>
      <family val="3"/>
    </font>
    <font>
      <b/>
      <sz val="10"/>
      <color indexed="10"/>
      <name val="Arial"/>
      <family val="2"/>
    </font>
    <font>
      <u val="single"/>
      <sz val="14"/>
      <name val="Bookman Old Style"/>
      <family val="1"/>
    </font>
    <font>
      <b/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Verdana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33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34" borderId="18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4" fillId="35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" fontId="6" fillId="34" borderId="21" xfId="0" applyNumberFormat="1" applyFont="1" applyFill="1" applyBorder="1" applyAlignment="1">
      <alignment horizontal="center"/>
    </xf>
    <xf numFmtId="0" fontId="16" fillId="36" borderId="22" xfId="0" applyFont="1" applyFill="1" applyBorder="1" applyAlignment="1">
      <alignment horizontal="center"/>
    </xf>
    <xf numFmtId="9" fontId="16" fillId="36" borderId="23" xfId="0" applyNumberFormat="1" applyFont="1" applyFill="1" applyBorder="1" applyAlignment="1">
      <alignment horizontal="center"/>
    </xf>
    <xf numFmtId="9" fontId="16" fillId="36" borderId="15" xfId="0" applyNumberFormat="1" applyFont="1" applyFill="1" applyBorder="1" applyAlignment="1">
      <alignment horizontal="center"/>
    </xf>
    <xf numFmtId="0" fontId="16" fillId="36" borderId="23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4" fillId="35" borderId="24" xfId="0" applyNumberFormat="1" applyFont="1" applyFill="1" applyBorder="1" applyAlignment="1" applyProtection="1">
      <alignment horizontal="center"/>
      <protection hidden="1"/>
    </xf>
    <xf numFmtId="0" fontId="6" fillId="34" borderId="24" xfId="0" applyFont="1" applyFill="1" applyBorder="1" applyAlignment="1" applyProtection="1">
      <alignment horizontal="center"/>
      <protection hidden="1"/>
    </xf>
    <xf numFmtId="0" fontId="4" fillId="35" borderId="25" xfId="0" applyNumberFormat="1" applyFont="1" applyFill="1" applyBorder="1" applyAlignment="1" applyProtection="1">
      <alignment horizontal="center"/>
      <protection hidden="1"/>
    </xf>
    <xf numFmtId="0" fontId="6" fillId="34" borderId="25" xfId="0" applyFont="1" applyFill="1" applyBorder="1" applyAlignment="1" applyProtection="1">
      <alignment horizontal="center"/>
      <protection hidden="1"/>
    </xf>
    <xf numFmtId="1" fontId="6" fillId="34" borderId="25" xfId="0" applyNumberFormat="1" applyFont="1" applyFill="1" applyBorder="1" applyAlignment="1" applyProtection="1">
      <alignment horizontal="center"/>
      <protection hidden="1"/>
    </xf>
    <xf numFmtId="0" fontId="14" fillId="37" borderId="26" xfId="0" applyFont="1" applyFill="1" applyBorder="1" applyAlignment="1" applyProtection="1">
      <alignment horizontal="center"/>
      <protection hidden="1"/>
    </xf>
    <xf numFmtId="0" fontId="11" fillId="0" borderId="19" xfId="0" applyFont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27" xfId="0" applyFont="1" applyBorder="1" applyAlignment="1" applyProtection="1">
      <alignment horizontal="center"/>
      <protection hidden="1"/>
    </xf>
    <xf numFmtId="0" fontId="11" fillId="0" borderId="20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26" xfId="0" applyFont="1" applyBorder="1" applyAlignment="1" applyProtection="1">
      <alignment horizontal="center"/>
      <protection hidden="1"/>
    </xf>
    <xf numFmtId="0" fontId="11" fillId="0" borderId="28" xfId="0" applyFont="1" applyBorder="1" applyAlignment="1" applyProtection="1">
      <alignment horizontal="center"/>
      <protection hidden="1"/>
    </xf>
    <xf numFmtId="0" fontId="11" fillId="0" borderId="29" xfId="0" applyFont="1" applyBorder="1" applyAlignment="1" applyProtection="1">
      <alignment horizontal="center"/>
      <protection hidden="1"/>
    </xf>
    <xf numFmtId="0" fontId="11" fillId="0" borderId="30" xfId="0" applyFont="1" applyBorder="1" applyAlignment="1" applyProtection="1">
      <alignment horizontal="center"/>
      <protection hidden="1"/>
    </xf>
    <xf numFmtId="0" fontId="11" fillId="0" borderId="31" xfId="0" applyFont="1" applyBorder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/>
      <protection hidden="1"/>
    </xf>
    <xf numFmtId="0" fontId="16" fillId="36" borderId="0" xfId="0" applyFont="1" applyFill="1" applyAlignment="1" applyProtection="1">
      <alignment horizontal="center"/>
      <protection locked="0"/>
    </xf>
    <xf numFmtId="0" fontId="16" fillId="36" borderId="0" xfId="0" applyFont="1" applyFill="1" applyBorder="1" applyAlignment="1" applyProtection="1">
      <alignment horizontal="center"/>
      <protection locked="0"/>
    </xf>
    <xf numFmtId="0" fontId="20" fillId="0" borderId="33" xfId="0" applyFont="1" applyBorder="1" applyAlignment="1" applyProtection="1">
      <alignment horizontal="center"/>
      <protection locked="0"/>
    </xf>
    <xf numFmtId="1" fontId="21" fillId="37" borderId="27" xfId="0" applyNumberFormat="1" applyFont="1" applyFill="1" applyBorder="1" applyAlignment="1" applyProtection="1">
      <alignment horizontal="center"/>
      <protection hidden="1"/>
    </xf>
    <xf numFmtId="172" fontId="12" fillId="34" borderId="24" xfId="0" applyNumberFormat="1" applyFont="1" applyFill="1" applyBorder="1" applyAlignment="1" applyProtection="1">
      <alignment horizontal="center"/>
      <protection hidden="1"/>
    </xf>
    <xf numFmtId="172" fontId="12" fillId="34" borderId="25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34</xdr:row>
      <xdr:rowOff>95250</xdr:rowOff>
    </xdr:from>
    <xdr:to>
      <xdr:col>4</xdr:col>
      <xdr:colOff>381000</xdr:colOff>
      <xdr:row>37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133600" y="6553200"/>
          <a:ext cx="1343025" cy="590550"/>
        </a:xfrm>
        <a:prstGeom prst="wedgeRoundRectCallout">
          <a:avLst>
            <a:gd name="adj1" fmla="val -106050"/>
            <a:gd name="adj2" fmla="val -14513"/>
          </a:avLst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RENTRER LA DISTANCE A PARCOURIR EN Km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8.28125" style="0" customWidth="1"/>
    <col min="2" max="4" width="12.7109375" style="0" customWidth="1"/>
    <col min="5" max="6" width="12.7109375" style="1" customWidth="1"/>
    <col min="7" max="8" width="12.7109375" style="0" customWidth="1"/>
  </cols>
  <sheetData>
    <row r="1" spans="1:6" s="22" customFormat="1" ht="18">
      <c r="A1" s="43"/>
      <c r="B1" s="18"/>
      <c r="C1" s="18"/>
      <c r="D1" s="19"/>
      <c r="E1" s="20"/>
      <c r="F1" s="21"/>
    </row>
    <row r="2" spans="1:6" s="4" customFormat="1" ht="24.75" customHeight="1">
      <c r="A2" s="3"/>
      <c r="B2" s="2"/>
      <c r="C2" s="2"/>
      <c r="D2" s="5"/>
      <c r="E2" s="2"/>
      <c r="F2" s="6"/>
    </row>
    <row r="3" spans="1:6" s="4" customFormat="1" ht="12.75">
      <c r="A3" s="36" t="s">
        <v>0</v>
      </c>
      <c r="B3" s="2"/>
      <c r="C3" s="66">
        <v>15</v>
      </c>
      <c r="D3" s="5"/>
      <c r="E3" s="37" t="s">
        <v>17</v>
      </c>
      <c r="F3" s="65">
        <v>182</v>
      </c>
    </row>
    <row r="4" spans="1:6" s="4" customFormat="1" ht="12.75">
      <c r="A4" s="36" t="s">
        <v>1</v>
      </c>
      <c r="B4" s="2"/>
      <c r="C4" s="35" t="str">
        <f>D12</f>
        <v>4 min 0 sec</v>
      </c>
      <c r="D4" s="5"/>
      <c r="E4" s="2"/>
      <c r="F4" s="6"/>
    </row>
    <row r="5" spans="2:6" s="4" customFormat="1" ht="23.25" customHeight="1" thickBot="1">
      <c r="B5" s="6"/>
      <c r="C5" s="6"/>
      <c r="D5" s="7"/>
      <c r="E5" s="6"/>
      <c r="F5" s="6"/>
    </row>
    <row r="6" spans="1:6" s="4" customFormat="1" ht="15" customHeight="1" thickBot="1">
      <c r="A6" s="27" t="s">
        <v>2</v>
      </c>
      <c r="B6" s="26" t="s">
        <v>3</v>
      </c>
      <c r="C6" s="11" t="s">
        <v>4</v>
      </c>
      <c r="D6" s="10" t="s">
        <v>5</v>
      </c>
      <c r="E6" s="13" t="s">
        <v>18</v>
      </c>
      <c r="F6" s="12" t="s">
        <v>29</v>
      </c>
    </row>
    <row r="7" spans="1:6" s="4" customFormat="1" ht="15" customHeight="1">
      <c r="A7" s="39" t="s">
        <v>6</v>
      </c>
      <c r="B7" s="33" t="s">
        <v>19</v>
      </c>
      <c r="C7" s="69">
        <f>C3*0.65</f>
        <v>9.75</v>
      </c>
      <c r="D7" s="48" t="str">
        <f aca="true" t="shared" si="0" ref="D7:D13">CONCATENATE(FIXED(INT(1/C7*60),0)," min ",INT((1/C7*60-INT(1/C7*60))*60)," sec")</f>
        <v>6 min 9 sec</v>
      </c>
      <c r="E7" s="49"/>
      <c r="F7" s="68" t="str">
        <f>CONCATENATE("&lt; ",INT(0.75*F3),)</f>
        <v>&lt; 136</v>
      </c>
    </row>
    <row r="8" spans="1:6" s="4" customFormat="1" ht="15" customHeight="1">
      <c r="A8" s="42" t="s">
        <v>7</v>
      </c>
      <c r="B8" s="34" t="s">
        <v>20</v>
      </c>
      <c r="C8" s="70">
        <f>C3*0.75</f>
        <v>11.25</v>
      </c>
      <c r="D8" s="50" t="str">
        <f>CONCATENATE(FIXED(INT(1/C8*60),0)," min ",INT((1/C8*60-INT(1/C8*60))*60)," sec")</f>
        <v>5 min 20 sec</v>
      </c>
      <c r="E8" s="51"/>
      <c r="F8" s="68" t="str">
        <f>CONCATENATE("&lt; ",INT(0.85*F3),)</f>
        <v>&lt; 154</v>
      </c>
    </row>
    <row r="9" spans="1:6" s="4" customFormat="1" ht="15" customHeight="1">
      <c r="A9" s="42" t="s">
        <v>8</v>
      </c>
      <c r="B9" s="34" t="s">
        <v>21</v>
      </c>
      <c r="C9" s="70">
        <f>C3*0.85</f>
        <v>12.75</v>
      </c>
      <c r="D9" s="50" t="str">
        <f t="shared" si="0"/>
        <v>4 min 42 sec</v>
      </c>
      <c r="E9" s="52">
        <f>C9*300/36</f>
        <v>106.25</v>
      </c>
      <c r="F9" s="68" t="str">
        <f>CONCATENATE("&lt; ",INT(0.9*F3),)</f>
        <v>&lt; 163</v>
      </c>
    </row>
    <row r="10" spans="1:6" s="4" customFormat="1" ht="15" customHeight="1">
      <c r="A10" s="42" t="s">
        <v>9</v>
      </c>
      <c r="B10" s="34" t="s">
        <v>22</v>
      </c>
      <c r="C10" s="70">
        <f>C3*0.9</f>
        <v>13.5</v>
      </c>
      <c r="D10" s="50" t="str">
        <f t="shared" si="0"/>
        <v>4 min 26 sec</v>
      </c>
      <c r="E10" s="52">
        <f>C10*300/36</f>
        <v>112.5</v>
      </c>
      <c r="F10" s="68" t="str">
        <f>CONCATENATE("&lt; ",INT(0.92*F3),)</f>
        <v>&lt; 167</v>
      </c>
    </row>
    <row r="11" spans="1:6" s="4" customFormat="1" ht="15" customHeight="1">
      <c r="A11" s="42" t="s">
        <v>10</v>
      </c>
      <c r="B11" s="34" t="s">
        <v>23</v>
      </c>
      <c r="C11" s="70">
        <f>C3*0.95</f>
        <v>14.25</v>
      </c>
      <c r="D11" s="50" t="str">
        <f t="shared" si="0"/>
        <v>4 min 12 sec</v>
      </c>
      <c r="E11" s="52">
        <f>C11*300/36</f>
        <v>118.75</v>
      </c>
      <c r="F11" s="68" t="str">
        <f>CONCATENATE("&lt; ",INT(0.96*F3),)</f>
        <v>&lt; 174</v>
      </c>
    </row>
    <row r="12" spans="1:6" s="4" customFormat="1" ht="15" customHeight="1">
      <c r="A12" s="42" t="s">
        <v>11</v>
      </c>
      <c r="B12" s="34" t="s">
        <v>24</v>
      </c>
      <c r="C12" s="70">
        <f>C3*1</f>
        <v>15</v>
      </c>
      <c r="D12" s="50" t="str">
        <f>CONCATENATE(FIXED(INT(1/C12*60),0)," min ",INT((1/C12*60-INT(1/C12*60))*60)," sec")</f>
        <v>4 min 0 sec</v>
      </c>
      <c r="E12" s="52">
        <f>C12*3/0.36</f>
        <v>125</v>
      </c>
      <c r="F12" s="68" t="str">
        <f>CONCATENATE("&lt; ",INT(1*F3),)</f>
        <v>&lt; 182</v>
      </c>
    </row>
    <row r="13" spans="1:6" s="4" customFormat="1" ht="15" customHeight="1">
      <c r="A13" s="42" t="s">
        <v>12</v>
      </c>
      <c r="B13" s="34" t="s">
        <v>25</v>
      </c>
      <c r="C13" s="70">
        <f>C3*1.1</f>
        <v>16.5</v>
      </c>
      <c r="D13" s="50" t="str">
        <f t="shared" si="0"/>
        <v>3 min 38 sec</v>
      </c>
      <c r="E13" s="52">
        <f>C13*300/36</f>
        <v>137.5</v>
      </c>
      <c r="F13" s="53"/>
    </row>
    <row r="14" spans="1:6" s="4" customFormat="1" ht="9.75" customHeight="1" thickBot="1">
      <c r="A14" s="28"/>
      <c r="B14" s="29"/>
      <c r="C14" s="30"/>
      <c r="D14" s="31"/>
      <c r="E14" s="38"/>
      <c r="F14" s="32"/>
    </row>
    <row r="15" spans="5:6" s="4" customFormat="1" ht="25.5" customHeight="1" thickBot="1">
      <c r="E15" s="6"/>
      <c r="F15" s="6"/>
    </row>
    <row r="16" spans="5:6" s="4" customFormat="1" ht="9.75" customHeight="1" hidden="1" thickBot="1">
      <c r="E16" s="6"/>
      <c r="F16" s="6"/>
    </row>
    <row r="17" spans="1:8" s="7" customFormat="1" ht="15" customHeight="1" thickBot="1">
      <c r="A17" s="14">
        <f>C3</f>
        <v>15</v>
      </c>
      <c r="B17" s="25" t="s">
        <v>16</v>
      </c>
      <c r="C17" s="10" t="s">
        <v>26</v>
      </c>
      <c r="D17" s="23" t="s">
        <v>27</v>
      </c>
      <c r="E17" s="23" t="s">
        <v>15</v>
      </c>
      <c r="F17" s="23" t="s">
        <v>14</v>
      </c>
      <c r="G17" s="23" t="s">
        <v>28</v>
      </c>
      <c r="H17" s="24" t="s">
        <v>13</v>
      </c>
    </row>
    <row r="18" spans="1:8" s="7" customFormat="1" ht="15" customHeight="1">
      <c r="A18" s="39" t="s">
        <v>6</v>
      </c>
      <c r="B18" s="54" t="str">
        <f aca="true" t="shared" si="1" ref="B18:B24">CONCATENATE(FIXED(INT(0.2/C7*60),0),"min",INT((0.2/C7*60-INT(0.2/C7*60))*60),"sec")</f>
        <v>1min13sec</v>
      </c>
      <c r="C18" s="55" t="str">
        <f aca="true" t="shared" si="2" ref="C18:C24">CONCATENATE(FIXED(INT(0.25/C7*60),0),"min",INT((0.25/C7*60-INT(0.25/C7*60))*60),"sec")</f>
        <v>1min32sec</v>
      </c>
      <c r="D18" s="55" t="str">
        <f aca="true" t="shared" si="3" ref="D18:D24">CONCATENATE(FIXED(INT(0.3/C7*60),0),"min",INT((0.3/C7*60-INT(0.3/C7*60))*60),"sec")</f>
        <v>1min50sec</v>
      </c>
      <c r="E18" s="55" t="str">
        <f aca="true" t="shared" si="4" ref="E18:E24">CONCATENATE(FIXED(INT(0.4/C7*60),0),"min",INT((0.4/C7*60-INT(0.4/C7*60))*60),"sec")</f>
        <v>2min27sec</v>
      </c>
      <c r="F18" s="55" t="str">
        <f aca="true" t="shared" si="5" ref="F18:F24">CONCATENATE(FIXED(INT(0.6/C7*60),0),"min",INT((0.6/C7*60-INT(0.6/C7*60))*60),"sec")</f>
        <v>3min41sec</v>
      </c>
      <c r="G18" s="55" t="str">
        <f aca="true" t="shared" si="6" ref="G18:G24">CONCATENATE(FIXED(INT(0.5/C7*60),0),"min",INT((0.5/C7*60-INT(0.5/C7*60))*60),"sec")</f>
        <v>3min4sec</v>
      </c>
      <c r="H18" s="56" t="str">
        <f aca="true" t="shared" si="7" ref="H18:H24">CONCATENATE(FIXED(INT(0.8/C7*60),0),"min",INT((0.8/C7*60-INT(0.8/C7*60))*60),"sec")</f>
        <v>4min55sec</v>
      </c>
    </row>
    <row r="19" spans="1:8" s="7" customFormat="1" ht="15" customHeight="1">
      <c r="A19" s="40" t="s">
        <v>7</v>
      </c>
      <c r="B19" s="57" t="str">
        <f t="shared" si="1"/>
        <v>1min4sec</v>
      </c>
      <c r="C19" s="58" t="str">
        <f t="shared" si="2"/>
        <v>1min20sec</v>
      </c>
      <c r="D19" s="58" t="str">
        <f t="shared" si="3"/>
        <v>1min36sec</v>
      </c>
      <c r="E19" s="58" t="str">
        <f t="shared" si="4"/>
        <v>2min8sec</v>
      </c>
      <c r="F19" s="58" t="str">
        <f t="shared" si="5"/>
        <v>3min12sec</v>
      </c>
      <c r="G19" s="58" t="str">
        <f t="shared" si="6"/>
        <v>2min40sec</v>
      </c>
      <c r="H19" s="59" t="str">
        <f t="shared" si="7"/>
        <v>4min16sec</v>
      </c>
    </row>
    <row r="20" spans="1:16" s="7" customFormat="1" ht="15" customHeight="1">
      <c r="A20" s="40" t="s">
        <v>8</v>
      </c>
      <c r="B20" s="57" t="str">
        <f t="shared" si="1"/>
        <v>0min56sec</v>
      </c>
      <c r="C20" s="58" t="str">
        <f t="shared" si="2"/>
        <v>1min10sec</v>
      </c>
      <c r="D20" s="58" t="str">
        <f t="shared" si="3"/>
        <v>1min24sec</v>
      </c>
      <c r="E20" s="58" t="str">
        <f t="shared" si="4"/>
        <v>1min52sec</v>
      </c>
      <c r="F20" s="58" t="str">
        <f t="shared" si="5"/>
        <v>2min49sec</v>
      </c>
      <c r="G20" s="58" t="str">
        <f t="shared" si="6"/>
        <v>2min21sec</v>
      </c>
      <c r="H20" s="59" t="str">
        <f t="shared" si="7"/>
        <v>3min45sec</v>
      </c>
      <c r="P20" s="8" t="str">
        <f>CONCATENATE(FIXED(INT(0.3/C12*60),0),"min",INT((0.3/C12*60-INT(0.3/C12*60))*60),"sec")</f>
        <v>1min12sec</v>
      </c>
    </row>
    <row r="21" spans="1:16" s="7" customFormat="1" ht="15" customHeight="1">
      <c r="A21" s="40" t="s">
        <v>9</v>
      </c>
      <c r="B21" s="57" t="str">
        <f t="shared" si="1"/>
        <v>0min53sec</v>
      </c>
      <c r="C21" s="58" t="str">
        <f t="shared" si="2"/>
        <v>1min6sec</v>
      </c>
      <c r="D21" s="58" t="str">
        <f t="shared" si="3"/>
        <v>1min20sec</v>
      </c>
      <c r="E21" s="58" t="str">
        <f t="shared" si="4"/>
        <v>1min46sec</v>
      </c>
      <c r="F21" s="58" t="str">
        <f t="shared" si="5"/>
        <v>2min40sec</v>
      </c>
      <c r="G21" s="58" t="str">
        <f t="shared" si="6"/>
        <v>2min13sec</v>
      </c>
      <c r="H21" s="59" t="str">
        <f t="shared" si="7"/>
        <v>3min33sec</v>
      </c>
      <c r="P21" s="8"/>
    </row>
    <row r="22" spans="1:16" s="7" customFormat="1" ht="15" customHeight="1">
      <c r="A22" s="40" t="s">
        <v>10</v>
      </c>
      <c r="B22" s="57" t="str">
        <f t="shared" si="1"/>
        <v>0min50sec</v>
      </c>
      <c r="C22" s="58" t="str">
        <f t="shared" si="2"/>
        <v>1min3sec</v>
      </c>
      <c r="D22" s="58" t="str">
        <f t="shared" si="3"/>
        <v>1min15sec</v>
      </c>
      <c r="E22" s="58" t="str">
        <f t="shared" si="4"/>
        <v>1min41sec</v>
      </c>
      <c r="F22" s="58" t="str">
        <f t="shared" si="5"/>
        <v>2min31sec</v>
      </c>
      <c r="G22" s="58" t="str">
        <f t="shared" si="6"/>
        <v>2min6sec</v>
      </c>
      <c r="H22" s="59" t="str">
        <f t="shared" si="7"/>
        <v>3min22sec</v>
      </c>
      <c r="P22" s="8" t="str">
        <f>CONCATENATE(FIXED(INT(0.2/C12*60),0),"min",INT((0.2/C12*60-INT(0.2/C12*60))*60),"sec")</f>
        <v>0min48sec</v>
      </c>
    </row>
    <row r="23" spans="1:16" s="7" customFormat="1" ht="15" customHeight="1">
      <c r="A23" s="40" t="s">
        <v>11</v>
      </c>
      <c r="B23" s="57" t="str">
        <f t="shared" si="1"/>
        <v>0min48sec</v>
      </c>
      <c r="C23" s="58" t="str">
        <f t="shared" si="2"/>
        <v>1min0sec</v>
      </c>
      <c r="D23" s="58" t="str">
        <f t="shared" si="3"/>
        <v>1min12sec</v>
      </c>
      <c r="E23" s="58" t="str">
        <f t="shared" si="4"/>
        <v>1min36sec</v>
      </c>
      <c r="F23" s="58" t="str">
        <f t="shared" si="5"/>
        <v>2min24sec</v>
      </c>
      <c r="G23" s="58" t="str">
        <f t="shared" si="6"/>
        <v>2min0sec</v>
      </c>
      <c r="H23" s="59" t="str">
        <f t="shared" si="7"/>
        <v>3min12sec</v>
      </c>
      <c r="P23" s="8" t="str">
        <f>CONCATENATE(FIXED(INT(0.6/C12*60),0),"min",INT((0.6/C12*60-INT(0.6/C12*60))*60),"sec")</f>
        <v>2min24sec</v>
      </c>
    </row>
    <row r="24" spans="1:16" s="7" customFormat="1" ht="15" customHeight="1" thickBot="1">
      <c r="A24" s="41" t="s">
        <v>12</v>
      </c>
      <c r="B24" s="60" t="str">
        <f t="shared" si="1"/>
        <v>0min43sec</v>
      </c>
      <c r="C24" s="61" t="str">
        <f t="shared" si="2"/>
        <v>0min54sec</v>
      </c>
      <c r="D24" s="61" t="str">
        <f t="shared" si="3"/>
        <v>1min5sec</v>
      </c>
      <c r="E24" s="61" t="str">
        <f t="shared" si="4"/>
        <v>1min27sec</v>
      </c>
      <c r="F24" s="61" t="str">
        <f t="shared" si="5"/>
        <v>2min10sec</v>
      </c>
      <c r="G24" s="61" t="str">
        <f t="shared" si="6"/>
        <v>1min49sec</v>
      </c>
      <c r="H24" s="62" t="str">
        <f t="shared" si="7"/>
        <v>2min54sec</v>
      </c>
      <c r="P24" s="8" t="str">
        <f>CONCATENATE(FIXED(INT(0.8/C12*60),0),"min",INT((0.8/C12*60-INT(0.8/C12*60))*60),"sec")</f>
        <v>3min12sec</v>
      </c>
    </row>
    <row r="25" spans="2:6" s="7" customFormat="1" ht="15" customHeight="1" thickBot="1">
      <c r="B25" s="5"/>
      <c r="C25" s="15"/>
      <c r="D25" s="16"/>
      <c r="E25" s="17"/>
      <c r="F25" s="6"/>
    </row>
    <row r="26" spans="1:8" s="7" customFormat="1" ht="15" customHeight="1" thickBot="1">
      <c r="A26" s="14">
        <f>C12</f>
        <v>15</v>
      </c>
      <c r="B26" s="25" t="s">
        <v>30</v>
      </c>
      <c r="C26" s="10" t="s">
        <v>31</v>
      </c>
      <c r="D26" s="10" t="s">
        <v>32</v>
      </c>
      <c r="E26" s="10" t="s">
        <v>33</v>
      </c>
      <c r="F26" s="10" t="s">
        <v>34</v>
      </c>
      <c r="G26" s="23" t="s">
        <v>35</v>
      </c>
      <c r="H26" s="24" t="s">
        <v>36</v>
      </c>
    </row>
    <row r="27" spans="1:8" s="9" customFormat="1" ht="15" customHeight="1">
      <c r="A27" s="39" t="s">
        <v>6</v>
      </c>
      <c r="B27" s="54" t="str">
        <f>CONCATENATE(FIXED(INT(1.5/C7*60),0),"min",INT((1.5/C7*60-INT(1.5/C7*60))*60),"sec")</f>
        <v>9min13sec</v>
      </c>
      <c r="C27" s="55" t="str">
        <f>CONCATENATE(FIXED(INT(2/C7*60),0),"min",INT((2/C7*60-INT(2/C7*60))*60),"sec")</f>
        <v>12min18sec</v>
      </c>
      <c r="D27" s="55" t="str">
        <f aca="true" t="shared" si="8" ref="D27:D33">CONCATENATE(FIXED(INT(2.4/C7*60),0),"min",INT((2.4/C7*60-INT(2.4/C7*60))*60),"sec")</f>
        <v>14min46sec</v>
      </c>
      <c r="E27" s="55" t="str">
        <f>CONCATENATE(FIXED(INT(3/C7*60),0),"min",INT((3/C7*60-INT(3/C7*60))*60),"sec")</f>
        <v>18min27sec</v>
      </c>
      <c r="F27" s="55" t="str">
        <f aca="true" t="shared" si="9" ref="F27:F33">CONCATENATE(FIXED(INT(3.6/C7*60),0),"min",INT((3.6/C7*60-INT(3.6/C7*60))*60),"sec")</f>
        <v>22min9sec</v>
      </c>
      <c r="G27" s="55" t="str">
        <f>CONCATENATE(FIXED(INT(4/C7*60),0),"min",INT((4/C7*60-INT(4/C7*60))*60),"sec")</f>
        <v>24min36sec</v>
      </c>
      <c r="H27" s="56" t="str">
        <f>CONCATENATE(FIXED(INT(5/C7*60),0),"min",INT((5/C7*60-INT(5/C7*60))*60),"sec")</f>
        <v>30min46sec</v>
      </c>
    </row>
    <row r="28" spans="1:8" s="7" customFormat="1" ht="15" customHeight="1">
      <c r="A28" s="40" t="s">
        <v>7</v>
      </c>
      <c r="B28" s="57" t="str">
        <f aca="true" t="shared" si="10" ref="B28:B33">CONCATENATE(FIXED(INT(1.5/C8*60),0),"min",INT((1.5/C8*60-INT(1.5/C8*60))*60),"sec")</f>
        <v>8min0sec</v>
      </c>
      <c r="C28" s="58" t="str">
        <f aca="true" t="shared" si="11" ref="C28:C33">CONCATENATE(FIXED(INT(2/C8*60),0),"min",INT((2/C8*60-INT(2/C8*60))*60),"sec")</f>
        <v>10min40sec</v>
      </c>
      <c r="D28" s="58" t="str">
        <f t="shared" si="8"/>
        <v>12min47sec</v>
      </c>
      <c r="E28" s="58" t="str">
        <f aca="true" t="shared" si="12" ref="E28:E33">CONCATENATE(FIXED(INT(3/C8*60),0),"min",INT((3/C8*60-INT(3/C8*60))*60),"sec")</f>
        <v>16min0sec</v>
      </c>
      <c r="F28" s="58" t="str">
        <f t="shared" si="9"/>
        <v>19min12sec</v>
      </c>
      <c r="G28" s="58" t="str">
        <f>CONCATENATE(FIXED(INT(4/C8*60),0),"min",INT((4/C8*60-INT(4/C8*60))*60),"sec")</f>
        <v>21min20sec</v>
      </c>
      <c r="H28" s="59" t="str">
        <f aca="true" t="shared" si="13" ref="H28:H33">CONCATENATE(FIXED(INT(5/C8*60),0),"min",INT((5/C8*60-INT(5/C8*60))*60),"sec")</f>
        <v>26min39sec</v>
      </c>
    </row>
    <row r="29" spans="1:8" s="7" customFormat="1" ht="15" customHeight="1">
      <c r="A29" s="40" t="s">
        <v>8</v>
      </c>
      <c r="B29" s="57" t="str">
        <f t="shared" si="10"/>
        <v>7min3sec</v>
      </c>
      <c r="C29" s="58" t="str">
        <f t="shared" si="11"/>
        <v>9min24sec</v>
      </c>
      <c r="D29" s="58" t="str">
        <f t="shared" si="8"/>
        <v>11min17sec</v>
      </c>
      <c r="E29" s="58" t="str">
        <f t="shared" si="12"/>
        <v>14min7sec</v>
      </c>
      <c r="F29" s="58" t="str">
        <f t="shared" si="9"/>
        <v>16min56sec</v>
      </c>
      <c r="G29" s="58" t="str">
        <f>CONCATENATE(FIXED(INT(4/C9*60),0),"min",INT((4/C9*60-INT(4/C9*60))*60),"sec")</f>
        <v>18min49sec</v>
      </c>
      <c r="H29" s="59" t="str">
        <f t="shared" si="13"/>
        <v>23min31sec</v>
      </c>
    </row>
    <row r="30" spans="1:8" ht="15" customHeight="1">
      <c r="A30" s="40" t="s">
        <v>9</v>
      </c>
      <c r="B30" s="57" t="str">
        <f t="shared" si="10"/>
        <v>6min40sec</v>
      </c>
      <c r="C30" s="58" t="str">
        <f t="shared" si="11"/>
        <v>8min53sec</v>
      </c>
      <c r="D30" s="58" t="str">
        <f t="shared" si="8"/>
        <v>10min40sec</v>
      </c>
      <c r="E30" s="58" t="str">
        <f t="shared" si="12"/>
        <v>13min19sec</v>
      </c>
      <c r="F30" s="58" t="str">
        <f t="shared" si="9"/>
        <v>16min0sec</v>
      </c>
      <c r="G30" s="58" t="str">
        <f>CONCATENATE(FIXED(INT(4/C10*60),0),"min",INT((4/C10*60-INT(4/C10*60))*60),"sec")</f>
        <v>17min46sec</v>
      </c>
      <c r="H30" s="59" t="str">
        <f t="shared" si="13"/>
        <v>22min13sec</v>
      </c>
    </row>
    <row r="31" spans="1:8" ht="12.75">
      <c r="A31" s="40" t="s">
        <v>10</v>
      </c>
      <c r="B31" s="57" t="str">
        <f t="shared" si="10"/>
        <v>6min18sec</v>
      </c>
      <c r="C31" s="58" t="str">
        <f t="shared" si="11"/>
        <v>8min25sec</v>
      </c>
      <c r="D31" s="58" t="str">
        <f t="shared" si="8"/>
        <v>10min6sec</v>
      </c>
      <c r="E31" s="58" t="str">
        <f t="shared" si="12"/>
        <v>12min37sec</v>
      </c>
      <c r="F31" s="58" t="str">
        <f t="shared" si="9"/>
        <v>15min9sec</v>
      </c>
      <c r="G31" s="58" t="str">
        <f>CONCATENATE(FIXED(INT(4/C11*60),0),"min",INT((4/C11*60-INT(4/C11*60))*60),"sec")</f>
        <v>16min50sec</v>
      </c>
      <c r="H31" s="59" t="str">
        <f t="shared" si="13"/>
        <v>21min3sec</v>
      </c>
    </row>
    <row r="32" spans="1:8" ht="12.75">
      <c r="A32" s="40" t="s">
        <v>11</v>
      </c>
      <c r="B32" s="57" t="str">
        <f t="shared" si="10"/>
        <v>6min0sec</v>
      </c>
      <c r="C32" s="58" t="str">
        <f t="shared" si="11"/>
        <v>8min0sec</v>
      </c>
      <c r="D32" s="58" t="str">
        <f t="shared" si="8"/>
        <v>9min36sec</v>
      </c>
      <c r="E32" s="58" t="str">
        <f t="shared" si="12"/>
        <v>12min0sec</v>
      </c>
      <c r="F32" s="58" t="str">
        <f t="shared" si="9"/>
        <v>14min24sec</v>
      </c>
      <c r="G32" s="58" t="str">
        <f>CONCATENATE(FIXED(INT(4/C12*60),0),"min",INT((1.95/C12*60-INT(4/C12*60))*60),"sec")</f>
        <v>16min-492sec</v>
      </c>
      <c r="H32" s="59" t="str">
        <f t="shared" si="13"/>
        <v>20min0sec</v>
      </c>
    </row>
    <row r="33" spans="1:8" ht="13.5" thickBot="1">
      <c r="A33" s="41" t="s">
        <v>12</v>
      </c>
      <c r="B33" s="60" t="str">
        <f t="shared" si="10"/>
        <v>5min27sec</v>
      </c>
      <c r="C33" s="61" t="str">
        <f t="shared" si="11"/>
        <v>7min16sec</v>
      </c>
      <c r="D33" s="61" t="str">
        <f t="shared" si="8"/>
        <v>8min43sec</v>
      </c>
      <c r="E33" s="61" t="str">
        <f t="shared" si="12"/>
        <v>10min54sec</v>
      </c>
      <c r="F33" s="61" t="str">
        <f t="shared" si="9"/>
        <v>13min5sec</v>
      </c>
      <c r="G33" s="61" t="str">
        <f>CONCATENATE(FIXED(INT(4/C13*60),0),"min",INT((4/C13*60-INT(4/C13*60))*60),"sec")</f>
        <v>14min32sec</v>
      </c>
      <c r="H33" s="62" t="str">
        <f t="shared" si="13"/>
        <v>18min10sec</v>
      </c>
    </row>
    <row r="35" ht="16.5" thickBot="1">
      <c r="D35" s="47"/>
    </row>
    <row r="36" spans="1:5" ht="13.5" thickBot="1">
      <c r="A36" s="14">
        <f>C12</f>
        <v>15</v>
      </c>
      <c r="B36" s="67">
        <v>5</v>
      </c>
      <c r="E36" s="44"/>
    </row>
    <row r="37" spans="1:5" ht="12.75">
      <c r="A37" s="39" t="s">
        <v>6</v>
      </c>
      <c r="B37" s="63" t="str">
        <f>CONCATENATE(FIXED(INT(B36/C7*60),0),"min",INT((B36/C7*60-INT(B36/C7*60))*60),"sec")</f>
        <v>30min46sec</v>
      </c>
      <c r="D37" s="45"/>
      <c r="E37" s="46"/>
    </row>
    <row r="38" spans="1:5" ht="12.75">
      <c r="A38" s="40" t="s">
        <v>7</v>
      </c>
      <c r="B38" s="63" t="str">
        <f>CONCATENATE(FIXED(INT(B36/C8*60),0),"min",INT((B36/C8*60-INT(B36/C8*60))*60),"sec")</f>
        <v>26min39sec</v>
      </c>
      <c r="D38" s="45"/>
      <c r="E38" s="46"/>
    </row>
    <row r="39" spans="1:5" ht="12.75">
      <c r="A39" s="40" t="s">
        <v>8</v>
      </c>
      <c r="B39" s="63" t="str">
        <f>CONCATENATE(FIXED(INT(B36/C9*60),0),"min",INT((B36/C9*60-INT(B36/C9*60))*60),"sec")</f>
        <v>23min31sec</v>
      </c>
      <c r="D39" s="45"/>
      <c r="E39" s="46"/>
    </row>
    <row r="40" spans="1:5" ht="12.75">
      <c r="A40" s="40" t="s">
        <v>9</v>
      </c>
      <c r="B40" s="63" t="str">
        <f>CONCATENATE(FIXED(INT(B36/C10*60),0),"min",INT((B36/C10*60-INT(B36/C10*60))*60),"sec")</f>
        <v>22min13sec</v>
      </c>
      <c r="D40" s="45"/>
      <c r="E40" s="46"/>
    </row>
    <row r="41" spans="1:5" ht="12.75">
      <c r="A41" s="40" t="s">
        <v>10</v>
      </c>
      <c r="B41" s="63" t="str">
        <f>CONCATENATE(FIXED(INT(B36/C11*60),0),"min",INT((B36/C11*60-INT(B36/C11*60))*60),"sec")</f>
        <v>21min3sec</v>
      </c>
      <c r="D41" s="45"/>
      <c r="E41" s="46"/>
    </row>
    <row r="42" spans="1:5" ht="12.75">
      <c r="A42" s="40" t="s">
        <v>11</v>
      </c>
      <c r="B42" s="63" t="str">
        <f>CONCATENATE(FIXED(INT(B36/C12*60),0),"min",INT((B36/C12*60-INT(B36/C12*60))*60),"sec")</f>
        <v>20min0sec</v>
      </c>
      <c r="D42" s="45"/>
      <c r="E42" s="46"/>
    </row>
    <row r="43" spans="1:2" ht="13.5" thickBot="1">
      <c r="A43" s="41" t="s">
        <v>12</v>
      </c>
      <c r="B43" s="64" t="str">
        <f>CONCATENATE(FIXED(INT(B36/C13*60),0),"min",INT((B36/C13*60-INT(B36/C13*60))*60),"sec")</f>
        <v>18min10sec</v>
      </c>
    </row>
  </sheetData>
  <sheetProtection password="F533" sheet="1" objects="1" scenarios="1"/>
  <printOptions/>
  <pageMargins left="0.2" right="0.21" top="0.39" bottom="0.49" header="0.27" footer="0.49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DUTHOIT</dc:creator>
  <cp:keywords/>
  <dc:description/>
  <cp:lastModifiedBy>Proprietaire</cp:lastModifiedBy>
  <cp:lastPrinted>2006-10-02T15:43:06Z</cp:lastPrinted>
  <dcterms:created xsi:type="dcterms:W3CDTF">2000-10-09T14:48:29Z</dcterms:created>
  <dcterms:modified xsi:type="dcterms:W3CDTF">2011-11-22T14:07:06Z</dcterms:modified>
  <cp:category/>
  <cp:version/>
  <cp:contentType/>
  <cp:contentStatus/>
</cp:coreProperties>
</file>